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Yadhira\Anais to Yadhira\Other\"/>
    </mc:Choice>
  </mc:AlternateContent>
  <xr:revisionPtr revIDLastSave="0" documentId="13_ncr:1_{17089A49-0C72-49DE-BB64-8763E5A0F99F}" xr6:coauthVersionLast="47" xr6:coauthVersionMax="47" xr10:uidLastSave="{00000000-0000-0000-0000-000000000000}"/>
  <bookViews>
    <workbookView xWindow="25800" yWindow="0" windowWidth="25800" windowHeight="20880" activeTab="2" xr2:uid="{ACFF0AE9-0D8A-4A50-86D2-C4F13DA16E34}"/>
  </bookViews>
  <sheets>
    <sheet name="Breakdown" sheetId="1" r:id="rId1"/>
    <sheet name="Workers Comp Rates" sheetId="2" r:id="rId2"/>
    <sheet name="Medical Cos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 l="1"/>
  <c r="C4" i="4"/>
  <c r="E15" i="1" l="1"/>
  <c r="C10" i="1"/>
  <c r="E16" i="1" l="1"/>
  <c r="C14" i="1"/>
  <c r="C13" i="1"/>
  <c r="C12" i="1"/>
  <c r="C11" i="1"/>
  <c r="D14" i="1" l="1"/>
  <c r="F15" i="1"/>
  <c r="D16" i="1"/>
  <c r="F16" i="1" s="1"/>
  <c r="F8" i="1"/>
  <c r="D8" i="1" s="1"/>
  <c r="E8" i="1" s="1"/>
  <c r="E10" i="1" l="1"/>
  <c r="D12" i="1"/>
  <c r="F9" i="1"/>
  <c r="D9" i="1"/>
  <c r="F11" i="1"/>
  <c r="F12" i="1"/>
  <c r="D11" i="1"/>
  <c r="F13" i="1"/>
  <c r="D13" i="1"/>
  <c r="E13" i="1"/>
  <c r="E9" i="1"/>
  <c r="E11" i="1"/>
  <c r="E12" i="1"/>
  <c r="E18" i="1" l="1"/>
  <c r="E19" i="1"/>
  <c r="D10" i="1"/>
  <c r="F10" i="1" s="1"/>
  <c r="E20" i="1"/>
  <c r="D18" i="1" l="1"/>
  <c r="D19" i="1"/>
  <c r="D20" i="1"/>
  <c r="F19" i="1" l="1"/>
  <c r="F18" i="1"/>
  <c r="F20" i="1"/>
</calcChain>
</file>

<file path=xl/sharedStrings.xml><?xml version="1.0" encoding="utf-8"?>
<sst xmlns="http://schemas.openxmlformats.org/spreadsheetml/2006/main" count="54" uniqueCount="51">
  <si>
    <t>Hours Per Week</t>
  </si>
  <si>
    <t>Yearly</t>
  </si>
  <si>
    <t>Monthly</t>
  </si>
  <si>
    <t>Biweekly</t>
  </si>
  <si>
    <t>Rate of Pay</t>
  </si>
  <si>
    <t>This estimate does not include any vacation cash-out liability or Tuition Assistance for Children.</t>
  </si>
  <si>
    <t>This estimate does not include any items that the employee will be responsible for.</t>
  </si>
  <si>
    <t>Rate</t>
  </si>
  <si>
    <t>This is an estimate only. Costs are subject to change without notice.</t>
  </si>
  <si>
    <t>Fee</t>
  </si>
  <si>
    <t>Type of Position</t>
  </si>
  <si>
    <t>Schools - Clerical Office Employees</t>
  </si>
  <si>
    <t>Conference - Clerical Office Employees</t>
  </si>
  <si>
    <t>Schools - Professional Staff (teachers, aides, substitutes)</t>
  </si>
  <si>
    <t>Retirement, Employer Basic (20 hours or more)</t>
  </si>
  <si>
    <t>Retirement, Employer Match (20 hours or more)</t>
  </si>
  <si>
    <t>Basic Long Term Disability (30 hours or more)</t>
  </si>
  <si>
    <t>Total estimated cost to location w/Kaiser</t>
  </si>
  <si>
    <t>Total estimated cost to location w/ARM</t>
  </si>
  <si>
    <t>ARM</t>
  </si>
  <si>
    <t>Kaiser</t>
  </si>
  <si>
    <t>Workers Compensation (varies on type of position)</t>
  </si>
  <si>
    <t>Life Insurance (Full time)</t>
  </si>
  <si>
    <t>Hourly Rate*</t>
  </si>
  <si>
    <t>Kaiser Medical/Dental/Vision Employee**</t>
  </si>
  <si>
    <t>ARM Medical/Dental/Vision Employee**</t>
  </si>
  <si>
    <t>PSR Camp Staff</t>
  </si>
  <si>
    <t>Trucking, Furniture Moving</t>
  </si>
  <si>
    <t>ABC Store Retail/Books</t>
  </si>
  <si>
    <t>Class Code</t>
  </si>
  <si>
    <t>Description</t>
  </si>
  <si>
    <t>Rates</t>
  </si>
  <si>
    <t>Schools - All Others (Maintenance, Grounds, Custodian)</t>
  </si>
  <si>
    <t>Conference - All Other (Maintenance, Grounds, Custodian)</t>
  </si>
  <si>
    <t>Churches - All other (Maintenance, Grounds, Custodian)</t>
  </si>
  <si>
    <t>Churches - Professionals, Clergy, Clerical, Paid Musicians</t>
  </si>
  <si>
    <t>30-37 Hours/week</t>
  </si>
  <si>
    <t>38+ Hours/week</t>
  </si>
  <si>
    <t>Total estimated cost to location w/o medical</t>
  </si>
  <si>
    <t>Temporary Assignment (3 months or less)</t>
  </si>
  <si>
    <t>Temporary Assignment</t>
  </si>
  <si>
    <t>Yes</t>
  </si>
  <si>
    <t>No</t>
  </si>
  <si>
    <t>FICA/Medicare</t>
  </si>
  <si>
    <t>2023 Worker's Compensation Rates</t>
  </si>
  <si>
    <t>2024 Health Insurance Rates</t>
  </si>
  <si>
    <t>2025 Cost Breakdown for Hourly Non-Exempt Employees</t>
  </si>
  <si>
    <t>*Please note minimum wage for 2025 is $16.50/hour and $17.25 for employees working in San Diego zip codes 91911 to 92199</t>
  </si>
  <si>
    <t>All employees are entitled to at least 40 hours of sick time per calendar year and 80 hours per year for employees working in San Diego zip codes 91911 tp 92199.</t>
  </si>
  <si>
    <t>** Note that an employee may choose to opt out of medical with proof of current coverage. Cost is then $150/month</t>
  </si>
  <si>
    <t>Benefit eligible (20 hours per week or more) employees will accrue vacation, short-term sick and extended sick bank, holiday pay (12 days per year), and one personal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</si>
</sst>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s>
  <borders count="1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0" fillId="0" borderId="1" xfId="0" applyBorder="1"/>
    <xf numFmtId="0" fontId="3" fillId="0" borderId="1" xfId="0" applyFont="1" applyBorder="1" applyAlignment="1">
      <alignment horizontal="center"/>
    </xf>
    <xf numFmtId="10" fontId="0" fillId="0" borderId="2" xfId="2" applyNumberFormat="1" applyFont="1" applyBorder="1"/>
    <xf numFmtId="0" fontId="3" fillId="0" borderId="0" xfId="0" applyFont="1" applyAlignment="1">
      <alignment horizontal="center"/>
    </xf>
    <xf numFmtId="4" fontId="0" fillId="0" borderId="0" xfId="0" applyNumberFormat="1"/>
    <xf numFmtId="44" fontId="0" fillId="0" borderId="0" xfId="0" applyNumberFormat="1"/>
    <xf numFmtId="10" fontId="0" fillId="0" borderId="2" xfId="2" applyNumberFormat="1" applyFont="1" applyBorder="1" applyProtection="1"/>
    <xf numFmtId="0" fontId="0" fillId="0" borderId="2" xfId="0" applyBorder="1"/>
    <xf numFmtId="10" fontId="0" fillId="0" borderId="0" xfId="2" applyNumberFormat="1" applyFont="1"/>
    <xf numFmtId="0" fontId="0" fillId="0" borderId="2" xfId="0" applyBorder="1" applyAlignment="1">
      <alignment horizontal="center"/>
    </xf>
    <xf numFmtId="0" fontId="4" fillId="0" borderId="0" xfId="0" applyFont="1"/>
    <xf numFmtId="164" fontId="0" fillId="0" borderId="2" xfId="0" applyNumberFormat="1" applyBorder="1"/>
    <xf numFmtId="164" fontId="0" fillId="0" borderId="2" xfId="1" applyNumberFormat="1" applyFont="1" applyFill="1" applyBorder="1" applyProtection="1"/>
    <xf numFmtId="164" fontId="2" fillId="3" borderId="2" xfId="1" applyNumberFormat="1" applyFont="1" applyFill="1" applyBorder="1" applyProtection="1"/>
    <xf numFmtId="6" fontId="0" fillId="0" borderId="2" xfId="2" applyNumberFormat="1" applyFont="1" applyBorder="1" applyProtection="1"/>
    <xf numFmtId="164" fontId="0" fillId="2" borderId="3" xfId="0" applyNumberFormat="1"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0" borderId="1" xfId="0" applyBorder="1" applyAlignment="1">
      <alignment horizontal="left"/>
    </xf>
    <xf numFmtId="164" fontId="0" fillId="0" borderId="0" xfId="0" applyNumberFormat="1"/>
    <xf numFmtId="0" fontId="0" fillId="0" borderId="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164" fontId="2" fillId="3" borderId="2" xfId="0" applyNumberFormat="1" applyFont="1" applyFill="1" applyBorder="1"/>
    <xf numFmtId="164" fontId="0" fillId="3" borderId="2" xfId="0" applyNumberFormat="1" applyFill="1" applyBorder="1"/>
    <xf numFmtId="0" fontId="5" fillId="0" borderId="0" xfId="0" applyFont="1" applyAlignment="1">
      <alignment horizontal="left"/>
    </xf>
    <xf numFmtId="0" fontId="4" fillId="0" borderId="0" xfId="0" applyFont="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0" fillId="2" borderId="3" xfId="0" applyFill="1" applyBorder="1" applyProtection="1">
      <protection locked="0"/>
    </xf>
    <xf numFmtId="0" fontId="2" fillId="0" borderId="0" xfId="0" applyFont="1" applyAlignment="1">
      <alignment horizontal="center"/>
    </xf>
    <xf numFmtId="0" fontId="0" fillId="2" borderId="10"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0" borderId="9" xfId="0"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E33D-38DD-4E4F-811D-CA84EBA155B6}">
  <dimension ref="A1:G35"/>
  <sheetViews>
    <sheetView zoomScale="145" zoomScaleNormal="145" workbookViewId="0">
      <selection activeCell="G6" sqref="G6"/>
    </sheetView>
  </sheetViews>
  <sheetFormatPr defaultRowHeight="15" x14ac:dyDescent="0.25"/>
  <cols>
    <col min="1" max="1" width="42.85546875" customWidth="1"/>
    <col min="2" max="2" width="6.7109375" bestFit="1" customWidth="1"/>
    <col min="3" max="3" width="8.42578125" bestFit="1" customWidth="1"/>
    <col min="4" max="4" width="10.5703125" bestFit="1" customWidth="1"/>
    <col min="5" max="6" width="9.5703125" bestFit="1" customWidth="1"/>
    <col min="7" max="7" width="10.5703125" customWidth="1"/>
    <col min="10" max="10" width="11.85546875" bestFit="1" customWidth="1"/>
  </cols>
  <sheetData>
    <row r="1" spans="1:7" x14ac:dyDescent="0.25">
      <c r="A1" s="31" t="s">
        <v>46</v>
      </c>
      <c r="B1" s="31"/>
      <c r="C1" s="31"/>
      <c r="D1" s="31"/>
      <c r="E1" s="31"/>
      <c r="F1" s="31"/>
    </row>
    <row r="2" spans="1:7" ht="15.75" thickBot="1" x14ac:dyDescent="0.3"/>
    <row r="3" spans="1:7" ht="15.75" thickBot="1" x14ac:dyDescent="0.3">
      <c r="A3" t="s">
        <v>23</v>
      </c>
      <c r="B3" s="16">
        <v>16.5</v>
      </c>
    </row>
    <row r="4" spans="1:7" ht="15.75" thickBot="1" x14ac:dyDescent="0.3">
      <c r="A4" t="s">
        <v>0</v>
      </c>
      <c r="B4" s="17">
        <v>38</v>
      </c>
    </row>
    <row r="5" spans="1:7" ht="15.75" thickBot="1" x14ac:dyDescent="0.3">
      <c r="A5" t="s">
        <v>10</v>
      </c>
      <c r="B5" s="32" t="s">
        <v>12</v>
      </c>
      <c r="C5" s="33"/>
      <c r="D5" s="33"/>
      <c r="E5" s="33"/>
      <c r="F5" s="34"/>
    </row>
    <row r="6" spans="1:7" ht="15.75" thickBot="1" x14ac:dyDescent="0.3">
      <c r="A6" t="s">
        <v>39</v>
      </c>
      <c r="B6" s="30" t="s">
        <v>42</v>
      </c>
    </row>
    <row r="7" spans="1:7" x14ac:dyDescent="0.25">
      <c r="A7" s="1"/>
      <c r="B7" s="1"/>
      <c r="C7" s="1"/>
      <c r="D7" s="2" t="s">
        <v>1</v>
      </c>
      <c r="E7" s="2" t="s">
        <v>2</v>
      </c>
      <c r="F7" s="2" t="s">
        <v>3</v>
      </c>
      <c r="G7" s="4"/>
    </row>
    <row r="8" spans="1:7" x14ac:dyDescent="0.25">
      <c r="A8" s="20" t="s">
        <v>4</v>
      </c>
      <c r="B8" s="20"/>
      <c r="C8" s="10" t="s">
        <v>7</v>
      </c>
      <c r="D8" s="12">
        <f>F8*26</f>
        <v>32604</v>
      </c>
      <c r="E8" s="12">
        <f>D8/12</f>
        <v>2717</v>
      </c>
      <c r="F8" s="12">
        <f>B3*B4*2</f>
        <v>1254</v>
      </c>
      <c r="G8" s="5"/>
    </row>
    <row r="9" spans="1:7" x14ac:dyDescent="0.25">
      <c r="A9" s="20" t="s">
        <v>43</v>
      </c>
      <c r="B9" s="20"/>
      <c r="C9" s="7">
        <v>7.6499999999999999E-2</v>
      </c>
      <c r="D9" s="12">
        <f>D8*C9</f>
        <v>2494.2060000000001</v>
      </c>
      <c r="E9" s="12">
        <f>E8*C9</f>
        <v>207.85049999999998</v>
      </c>
      <c r="F9" s="12">
        <f>F8*C9</f>
        <v>95.930999999999997</v>
      </c>
      <c r="G9" s="5"/>
    </row>
    <row r="10" spans="1:7" x14ac:dyDescent="0.25">
      <c r="A10" s="20" t="s">
        <v>21</v>
      </c>
      <c r="B10" s="20"/>
      <c r="C10" s="3">
        <f>IF(Breakdown!B5='Workers Comp Rates'!B3,'Workers Comp Rates'!C3,IF(Breakdown!B5='Workers Comp Rates'!B4,'Workers Comp Rates'!C4,IF(Breakdown!B5='Workers Comp Rates'!B5,'Workers Comp Rates'!C5)))+IF(Breakdown!B5='Workers Comp Rates'!B6,'Workers Comp Rates'!C6,0)+IF(B5='Workers Comp Rates'!B7,'Workers Comp Rates'!C7,IF(Breakdown!B5='Workers Comp Rates'!B8,'Workers Comp Rates'!C8,IF(Breakdown!B5='Workers Comp Rates'!B9,'Workers Comp Rates'!C9,IF(Breakdown!B5='Workers Comp Rates'!B10,'Workers Comp Rates'!C10,IF(Breakdown!B5='Workers Comp Rates'!B11,'Workers Comp Rates'!C11,IF(Breakdown!B5='Workers Comp Rates'!B12,'Workers Comp Rates'!C12))))))</f>
        <v>5.4999999999999997E-3</v>
      </c>
      <c r="D10" s="12">
        <f>E10*12</f>
        <v>179.32199999999997</v>
      </c>
      <c r="E10" s="12">
        <f>E8*C10</f>
        <v>14.943499999999998</v>
      </c>
      <c r="F10" s="12">
        <f>D10/26</f>
        <v>6.8969999999999994</v>
      </c>
      <c r="G10" s="5"/>
    </row>
    <row r="11" spans="1:7" x14ac:dyDescent="0.25">
      <c r="A11" s="20" t="s">
        <v>14</v>
      </c>
      <c r="B11" s="20"/>
      <c r="C11" s="7">
        <f>IF(OR(B4&lt;19.99,B6="Yes"),0%,5%)</f>
        <v>0.05</v>
      </c>
      <c r="D11" s="12">
        <f>D8*C11</f>
        <v>1630.2</v>
      </c>
      <c r="E11" s="12">
        <f>E8*C11</f>
        <v>135.85</v>
      </c>
      <c r="F11" s="12">
        <f>F8*C11</f>
        <v>62.7</v>
      </c>
      <c r="G11" s="5"/>
    </row>
    <row r="12" spans="1:7" x14ac:dyDescent="0.25">
      <c r="A12" s="20" t="s">
        <v>15</v>
      </c>
      <c r="B12" s="20"/>
      <c r="C12" s="7">
        <f>IF(OR(B4&lt;19.99,B6="Yes"),0%,3%)</f>
        <v>0.03</v>
      </c>
      <c r="D12" s="12">
        <f>D8*C12</f>
        <v>978.12</v>
      </c>
      <c r="E12" s="12">
        <f>E8*C12</f>
        <v>81.509999999999991</v>
      </c>
      <c r="F12" s="12">
        <f>F8*C12</f>
        <v>37.619999999999997</v>
      </c>
      <c r="G12" s="5"/>
    </row>
    <row r="13" spans="1:7" x14ac:dyDescent="0.25">
      <c r="A13" s="20" t="s">
        <v>16</v>
      </c>
      <c r="B13" s="20"/>
      <c r="C13" s="7">
        <f>IF(OR(B4&lt;30,B6="Yes"),0%,0.38%)</f>
        <v>3.8E-3</v>
      </c>
      <c r="D13" s="12">
        <f>D8*C13</f>
        <v>123.8952</v>
      </c>
      <c r="E13" s="12">
        <f>E8*C13</f>
        <v>10.3246</v>
      </c>
      <c r="F13" s="12">
        <f>F8*C13</f>
        <v>4.7652000000000001</v>
      </c>
      <c r="G13" s="5"/>
    </row>
    <row r="14" spans="1:7" x14ac:dyDescent="0.25">
      <c r="A14" s="21" t="s">
        <v>22</v>
      </c>
      <c r="B14" s="22"/>
      <c r="C14" s="15">
        <f>IF(OR(B4&lt;38,B6="Yes"),0%,15)</f>
        <v>15</v>
      </c>
      <c r="D14" s="12">
        <f>F14*26</f>
        <v>185.38</v>
      </c>
      <c r="E14" s="12">
        <v>15.45</v>
      </c>
      <c r="F14" s="12">
        <v>7.13</v>
      </c>
      <c r="G14" s="5"/>
    </row>
    <row r="15" spans="1:7" x14ac:dyDescent="0.25">
      <c r="A15" s="20" t="s">
        <v>24</v>
      </c>
      <c r="B15" s="20"/>
      <c r="C15" s="10" t="s">
        <v>9</v>
      </c>
      <c r="D15" s="12">
        <v>9790.44</v>
      </c>
      <c r="E15" s="13">
        <f>IF(NOT(B6="Yes")*B4&gt;=38,'Medical Cost'!C4,IF(NOT(B6="Yes")*B4&lt;29.99,0,IF(B4&gt;=30,'Medical Cost'!B4)))</f>
        <v>815.87</v>
      </c>
      <c r="F15" s="12">
        <f>D15/26</f>
        <v>376.55538461538464</v>
      </c>
      <c r="G15" s="5"/>
    </row>
    <row r="16" spans="1:7" x14ac:dyDescent="0.25">
      <c r="A16" s="20" t="s">
        <v>25</v>
      </c>
      <c r="B16" s="20"/>
      <c r="C16" s="10" t="s">
        <v>9</v>
      </c>
      <c r="D16" s="12">
        <f>E16*12</f>
        <v>11079</v>
      </c>
      <c r="E16" s="13">
        <f>IF(NOT(B6="Yes")*B4&gt;=38,'Medical Cost'!C3,IF(NOT(B6="Yes")*B4&lt;29.99,0,IF(B4&gt;=30,'Medical Cost'!B3)))</f>
        <v>923.25</v>
      </c>
      <c r="F16" s="12">
        <f>D16/26</f>
        <v>426.11538461538464</v>
      </c>
      <c r="G16" s="5"/>
    </row>
    <row r="17" spans="1:7" x14ac:dyDescent="0.25">
      <c r="A17" s="21"/>
      <c r="B17" s="22"/>
      <c r="C17" s="15"/>
      <c r="D17" s="12"/>
      <c r="E17" s="12"/>
      <c r="F17" s="12"/>
      <c r="G17" s="5"/>
    </row>
    <row r="18" spans="1:7" x14ac:dyDescent="0.25">
      <c r="A18" s="27" t="s">
        <v>38</v>
      </c>
      <c r="B18" s="28"/>
      <c r="C18" s="15"/>
      <c r="D18" s="24">
        <f>SUM(D8:D14)</f>
        <v>38195.123199999995</v>
      </c>
      <c r="E18" s="23">
        <f>SUM(E8:E14)</f>
        <v>3182.9285999999993</v>
      </c>
      <c r="F18" s="24">
        <f>SUM(F8:F14)</f>
        <v>1469.0432000000001</v>
      </c>
      <c r="G18" s="5"/>
    </row>
    <row r="19" spans="1:7" x14ac:dyDescent="0.25">
      <c r="A19" s="29" t="s">
        <v>17</v>
      </c>
      <c r="B19" s="29"/>
      <c r="C19" s="8"/>
      <c r="D19" s="24">
        <f>SUM(D8:D14,D15)</f>
        <v>47985.563199999997</v>
      </c>
      <c r="E19" s="23">
        <f>SUM(E8:E14,E15)</f>
        <v>3998.7985999999992</v>
      </c>
      <c r="F19" s="24">
        <f>SUM(F8:F14,F15)</f>
        <v>1845.5985846153847</v>
      </c>
    </row>
    <row r="20" spans="1:7" x14ac:dyDescent="0.25">
      <c r="A20" s="29" t="s">
        <v>18</v>
      </c>
      <c r="B20" s="29"/>
      <c r="C20" s="8"/>
      <c r="D20" s="24">
        <f>SUM(D8:D14,D16)</f>
        <v>49274.123199999995</v>
      </c>
      <c r="E20" s="14">
        <f>SUM(E8:E14,E16)</f>
        <v>4106.1785999999993</v>
      </c>
      <c r="F20" s="24">
        <f>SUM(F8:F14,F16)</f>
        <v>1895.1585846153848</v>
      </c>
      <c r="G20" s="6"/>
    </row>
    <row r="22" spans="1:7" x14ac:dyDescent="0.25">
      <c r="A22" s="25" t="s">
        <v>8</v>
      </c>
      <c r="B22" s="25"/>
      <c r="C22" s="25"/>
      <c r="D22" s="25"/>
      <c r="E22" s="25"/>
      <c r="F22" s="25"/>
    </row>
    <row r="23" spans="1:7" x14ac:dyDescent="0.25">
      <c r="A23" s="11" t="s">
        <v>47</v>
      </c>
      <c r="B23" s="25"/>
      <c r="C23" s="25"/>
      <c r="D23" s="25"/>
      <c r="E23" s="25"/>
      <c r="F23" s="25"/>
    </row>
    <row r="24" spans="1:7" x14ac:dyDescent="0.25">
      <c r="A24" s="26" t="s">
        <v>49</v>
      </c>
      <c r="B24" s="26"/>
      <c r="C24" s="26"/>
      <c r="D24" s="26"/>
      <c r="E24" s="26"/>
      <c r="F24" s="26"/>
    </row>
    <row r="25" spans="1:7" x14ac:dyDescent="0.25">
      <c r="A25" s="26" t="s">
        <v>5</v>
      </c>
      <c r="B25" s="26"/>
      <c r="C25" s="26"/>
      <c r="D25" s="26"/>
      <c r="E25" s="26"/>
      <c r="F25" s="26"/>
    </row>
    <row r="26" spans="1:7" x14ac:dyDescent="0.25">
      <c r="A26" s="26" t="s">
        <v>6</v>
      </c>
      <c r="B26" s="26"/>
      <c r="C26" s="26"/>
      <c r="D26" s="26"/>
      <c r="E26" s="26"/>
      <c r="F26" s="26"/>
    </row>
    <row r="27" spans="1:7" x14ac:dyDescent="0.25">
      <c r="A27" s="26" t="s">
        <v>50</v>
      </c>
      <c r="B27" s="26"/>
      <c r="C27" s="26"/>
      <c r="D27" s="26"/>
      <c r="E27" s="26"/>
      <c r="F27" s="26"/>
    </row>
    <row r="28" spans="1:7" x14ac:dyDescent="0.25">
      <c r="A28" s="26" t="s">
        <v>48</v>
      </c>
      <c r="B28" s="26"/>
      <c r="C28" s="26"/>
      <c r="D28" s="26"/>
      <c r="E28" s="26"/>
      <c r="F28" s="26"/>
    </row>
    <row r="29" spans="1:7" x14ac:dyDescent="0.25">
      <c r="B29" s="26"/>
      <c r="C29" s="26"/>
      <c r="D29" s="26"/>
      <c r="E29" s="26"/>
      <c r="F29" s="26"/>
    </row>
    <row r="30" spans="1:7" x14ac:dyDescent="0.25">
      <c r="A30" s="11"/>
      <c r="B30" s="26"/>
      <c r="C30" s="26"/>
      <c r="D30" s="26"/>
      <c r="E30" s="26"/>
      <c r="F30" s="26"/>
    </row>
    <row r="32" spans="1:7" x14ac:dyDescent="0.25">
      <c r="B32" s="11"/>
    </row>
    <row r="33" spans="1:2" x14ac:dyDescent="0.25">
      <c r="A33" s="11"/>
    </row>
    <row r="35" spans="1:2" x14ac:dyDescent="0.25">
      <c r="B35" s="11"/>
    </row>
  </sheetData>
  <mergeCells count="2">
    <mergeCell ref="A1:F1"/>
    <mergeCell ref="B5:F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5F7FDFAC-A767-43B5-B47B-D48F0060CBEE}">
          <x14:formula1>
            <xm:f>'Workers Comp Rates'!$B$3:$B$12</xm:f>
          </x14:formula1>
          <xm:sqref>B5:F5</xm:sqref>
        </x14:dataValidation>
        <x14:dataValidation type="list" allowBlank="1" showInputMessage="1" showErrorMessage="1" xr:uid="{2D836830-1865-480C-A1F9-609F2F6E1036}">
          <x14:formula1>
            <xm:f>'Medical Cost'!$E$2:$E$3</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288E-D6A7-4B1F-849C-70CB8D183A68}">
  <dimension ref="A1:C18"/>
  <sheetViews>
    <sheetView zoomScale="145" zoomScaleNormal="145" workbookViewId="0">
      <selection activeCell="C15" sqref="C15"/>
    </sheetView>
  </sheetViews>
  <sheetFormatPr defaultRowHeight="15" x14ac:dyDescent="0.25"/>
  <cols>
    <col min="1" max="1" width="10.42578125" bestFit="1" customWidth="1"/>
    <col min="2" max="2" width="54" bestFit="1" customWidth="1"/>
    <col min="3" max="3" width="7.28515625" bestFit="1" customWidth="1"/>
  </cols>
  <sheetData>
    <row r="1" spans="1:3" ht="15.75" thickBot="1" x14ac:dyDescent="0.3">
      <c r="A1" s="35" t="s">
        <v>44</v>
      </c>
      <c r="B1" s="35"/>
      <c r="C1" s="35"/>
    </row>
    <row r="2" spans="1:3" x14ac:dyDescent="0.25">
      <c r="A2" s="18" t="s">
        <v>29</v>
      </c>
      <c r="B2" s="18" t="s">
        <v>30</v>
      </c>
      <c r="C2" s="18" t="s">
        <v>31</v>
      </c>
    </row>
    <row r="3" spans="1:3" x14ac:dyDescent="0.25">
      <c r="A3">
        <v>8071</v>
      </c>
      <c r="B3" t="s">
        <v>28</v>
      </c>
      <c r="C3" s="9">
        <v>2.47E-2</v>
      </c>
    </row>
    <row r="4" spans="1:3" x14ac:dyDescent="0.25">
      <c r="A4">
        <v>8840</v>
      </c>
      <c r="B4" t="s">
        <v>35</v>
      </c>
      <c r="C4" s="9">
        <v>7.6E-3</v>
      </c>
    </row>
    <row r="5" spans="1:3" x14ac:dyDescent="0.25">
      <c r="A5">
        <v>9015</v>
      </c>
      <c r="B5" t="s">
        <v>34</v>
      </c>
      <c r="C5" s="9">
        <v>9.35E-2</v>
      </c>
    </row>
    <row r="6" spans="1:3" x14ac:dyDescent="0.25">
      <c r="A6">
        <v>8810</v>
      </c>
      <c r="B6" t="s">
        <v>12</v>
      </c>
      <c r="C6" s="9">
        <v>5.4999999999999997E-3</v>
      </c>
    </row>
    <row r="7" spans="1:3" x14ac:dyDescent="0.25">
      <c r="A7">
        <v>9015</v>
      </c>
      <c r="B7" t="s">
        <v>33</v>
      </c>
      <c r="C7" s="9">
        <v>9.35E-2</v>
      </c>
    </row>
    <row r="8" spans="1:3" x14ac:dyDescent="0.25">
      <c r="A8">
        <v>9048</v>
      </c>
      <c r="B8" t="s">
        <v>26</v>
      </c>
      <c r="C8" s="9">
        <v>5.8000000000000003E-2</v>
      </c>
    </row>
    <row r="9" spans="1:3" x14ac:dyDescent="0.25">
      <c r="A9">
        <v>8810</v>
      </c>
      <c r="B9" t="s">
        <v>11</v>
      </c>
      <c r="C9" s="9">
        <v>5.5999999999999999E-3</v>
      </c>
    </row>
    <row r="10" spans="1:3" x14ac:dyDescent="0.25">
      <c r="A10">
        <v>8868</v>
      </c>
      <c r="B10" t="s">
        <v>13</v>
      </c>
      <c r="C10" s="9">
        <v>1.37E-2</v>
      </c>
    </row>
    <row r="11" spans="1:3" x14ac:dyDescent="0.25">
      <c r="A11">
        <v>9101</v>
      </c>
      <c r="B11" t="s">
        <v>32</v>
      </c>
      <c r="C11" s="9">
        <v>7.7200000000000005E-2</v>
      </c>
    </row>
    <row r="12" spans="1:3" x14ac:dyDescent="0.25">
      <c r="A12">
        <v>7219</v>
      </c>
      <c r="B12" t="s">
        <v>27</v>
      </c>
      <c r="C12" s="9">
        <v>0.15029999999999999</v>
      </c>
    </row>
    <row r="18" customFormat="1" x14ac:dyDescent="0.25"/>
  </sheetData>
  <sortState xmlns:xlrd2="http://schemas.microsoft.com/office/spreadsheetml/2017/richdata2" ref="A3:C12">
    <sortCondition ref="B3"/>
  </sortState>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E938-9C06-4B1B-A7AE-7051F12371D0}">
  <dimension ref="A1:E4"/>
  <sheetViews>
    <sheetView tabSelected="1" zoomScale="145" zoomScaleNormal="145" workbookViewId="0">
      <selection activeCell="E7" sqref="E7"/>
    </sheetView>
  </sheetViews>
  <sheetFormatPr defaultRowHeight="15" x14ac:dyDescent="0.25"/>
  <cols>
    <col min="1" max="1" width="6.42578125" bestFit="1" customWidth="1"/>
    <col min="2" max="2" width="17.28515625" bestFit="1" customWidth="1"/>
    <col min="3" max="3" width="15.42578125" bestFit="1" customWidth="1"/>
    <col min="5" max="5" width="20.42578125" bestFit="1" customWidth="1"/>
  </cols>
  <sheetData>
    <row r="1" spans="1:5" ht="15.75" thickBot="1" x14ac:dyDescent="0.3">
      <c r="A1" s="35" t="s">
        <v>45</v>
      </c>
      <c r="B1" s="35"/>
      <c r="C1" s="35"/>
      <c r="E1" t="s">
        <v>40</v>
      </c>
    </row>
    <row r="2" spans="1:5" x14ac:dyDescent="0.25">
      <c r="B2" t="s">
        <v>36</v>
      </c>
      <c r="C2" t="s">
        <v>37</v>
      </c>
      <c r="E2" t="s">
        <v>41</v>
      </c>
    </row>
    <row r="3" spans="1:5" x14ac:dyDescent="0.25">
      <c r="A3" t="s">
        <v>19</v>
      </c>
      <c r="B3" s="19">
        <v>820.97</v>
      </c>
      <c r="C3" s="19">
        <f>SUM(B3+102.28)</f>
        <v>923.25</v>
      </c>
      <c r="E3" t="s">
        <v>42</v>
      </c>
    </row>
    <row r="4" spans="1:5" x14ac:dyDescent="0.25">
      <c r="A4" t="s">
        <v>20</v>
      </c>
      <c r="B4" s="19">
        <v>713.59</v>
      </c>
      <c r="C4" s="19">
        <f>SUM(B4+102.28)</f>
        <v>815.87</v>
      </c>
    </row>
  </sheetData>
  <mergeCells count="1">
    <mergeCell ref="A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158F108073F04CAAC448890C499826" ma:contentTypeVersion="4" ma:contentTypeDescription="Create a new document." ma:contentTypeScope="" ma:versionID="77e05c189ea7935a1d1c9081db6cb277">
  <xsd:schema xmlns:xsd="http://www.w3.org/2001/XMLSchema" xmlns:xs="http://www.w3.org/2001/XMLSchema" xmlns:p="http://schemas.microsoft.com/office/2006/metadata/properties" xmlns:ns3="35cde6f7-d2c8-4ca5-807c-d32ca3e298b7" targetNamespace="http://schemas.microsoft.com/office/2006/metadata/properties" ma:root="true" ma:fieldsID="c97b942c002b338c85f2cd7b72f03d4e" ns3:_="">
    <xsd:import namespace="35cde6f7-d2c8-4ca5-807c-d32ca3e298b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de6f7-d2c8-4ca5-807c-d32ca3e29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3BDC64-5D46-40A4-BCD5-A16BB1731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de6f7-d2c8-4ca5-807c-d32ca3e29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4BAD7-1A29-4C88-B0FE-21BF3067D95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71E114-1317-4B06-B3E4-89D1444C59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Breakdown</vt:lpstr>
      <vt:lpstr>Workers Comp Rates</vt:lpstr>
      <vt:lpstr>Medical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Anais Guth</dc:creator>
  <cp:lastModifiedBy>Gina Heslep</cp:lastModifiedBy>
  <cp:lastPrinted>2020-12-10T17:04:17Z</cp:lastPrinted>
  <dcterms:created xsi:type="dcterms:W3CDTF">2019-12-31T00:26:21Z</dcterms:created>
  <dcterms:modified xsi:type="dcterms:W3CDTF">2024-12-16T21:31:34Z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0x010100E0158F108073F04CAAC448890C499826</vt:lpwstr>
  </property>
</Properties>
</file>